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lakevilleminnesota.sharepoint.com/sites/Forestry/Shared Documents/General/Tree Preservation/2025 Final Documents Ordinance Update/Calculations Documents/"/>
    </mc:Choice>
  </mc:AlternateContent>
  <xr:revisionPtr revIDLastSave="539" documentId="8_{865483E2-D627-43D8-A8DF-CDF6CC1FEC74}" xr6:coauthVersionLast="46" xr6:coauthVersionMax="47" xr10:uidLastSave="{7EF8708F-CE3E-4121-A638-2715734741B7}"/>
  <workbookProtection workbookAlgorithmName="SHA-512" workbookHashValue="nNJFWu/ufCmkx3z0ne1mkj6zZIl8o7ys/kXJEcV1Ro4wfnFiupsfuv8vu158pV3ouzOJOj/suOfgXZfj2yqsoA==" workbookSaltValue="PKcmAzQEPb+UdjjeCVPV4g==" workbookSpinCount="100000" lockStructure="1"/>
  <bookViews>
    <workbookView xWindow="28680" yWindow="-120" windowWidth="29040" windowHeight="15720" xr2:uid="{00000000-000D-0000-FFFF-FFFF00000000}"/>
  </bookViews>
  <sheets>
    <sheet name="Fill for calculations" sheetId="1" r:id="rId1"/>
    <sheet name="Printable Report" sheetId="4" r:id="rId2"/>
    <sheet name="Sheet1" sheetId="3" state="hidden" r:id="rId3"/>
    <sheet name="Tree Classifications" sheetId="5" r:id="rId4"/>
  </sheets>
  <definedNames>
    <definedName name="_xlnm.Print_Area" localSheetId="0">'Fill for calculations'!$A$1:$E$42</definedName>
    <definedName name="_xlnm.Print_Area" localSheetId="1">'Printable Report'!$A$1:$H$45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1" l="1"/>
  <c r="D22" i="1" s="1"/>
  <c r="D9" i="1"/>
  <c r="C9" i="1"/>
  <c r="C34" i="1"/>
  <c r="A29" i="4" l="1"/>
  <c r="A22" i="4"/>
  <c r="E48" i="1"/>
  <c r="F42" i="4" s="1"/>
  <c r="E42" i="4"/>
  <c r="D42" i="4"/>
  <c r="D41" i="4"/>
  <c r="D40" i="4"/>
  <c r="B30" i="4"/>
  <c r="B23" i="4"/>
  <c r="C7" i="3"/>
  <c r="C8" i="3"/>
  <c r="E47" i="1"/>
  <c r="F41" i="4" s="1"/>
  <c r="E46" i="1"/>
  <c r="F40" i="4" s="1"/>
  <c r="C30" i="1"/>
  <c r="B33" i="4"/>
  <c r="E49" i="1" l="1"/>
  <c r="A38" i="4" l="1"/>
  <c r="F48" i="1"/>
  <c r="D30" i="1"/>
  <c r="C13" i="1"/>
  <c r="A25" i="4" l="1"/>
  <c r="C18" i="1"/>
  <c r="C19" i="1" s="1"/>
  <c r="C14" i="1"/>
  <c r="D18" i="1" s="1"/>
  <c r="D19" i="1" l="1"/>
  <c r="D27" i="1" s="1"/>
  <c r="C20" i="1"/>
  <c r="C22" i="1" s="1"/>
  <c r="C27" i="1"/>
  <c r="D23" i="1" l="1"/>
  <c r="D29" i="1" s="1"/>
  <c r="D21" i="1"/>
  <c r="D28" i="1" s="1"/>
  <c r="C23" i="1"/>
  <c r="C29" i="1" s="1"/>
  <c r="C21" i="1"/>
  <c r="C28" i="1" s="1"/>
  <c r="D31" i="1" l="1"/>
  <c r="D39" i="1" s="1"/>
  <c r="D40" i="1" s="1"/>
  <c r="D41" i="1" s="1"/>
  <c r="C31" i="1"/>
  <c r="C39" i="1" s="1"/>
  <c r="C40" i="1" s="1"/>
  <c r="C41" i="1" l="1"/>
  <c r="C42" i="1" s="1"/>
  <c r="D42" i="1"/>
  <c r="J49" i="1" s="1"/>
  <c r="A32" i="4"/>
  <c r="A35" i="4" l="1"/>
  <c r="F49" i="1" l="1"/>
</calcChain>
</file>

<file path=xl/sharedStrings.xml><?xml version="1.0" encoding="utf-8"?>
<sst xmlns="http://schemas.openxmlformats.org/spreadsheetml/2006/main" count="135" uniqueCount="127">
  <si>
    <r>
      <rPr>
        <b/>
        <sz val="10"/>
        <color theme="1"/>
        <rFont val="Calibri"/>
        <family val="2"/>
        <scheme val="minor"/>
      </rPr>
      <t>Directions</t>
    </r>
    <r>
      <rPr>
        <sz val="10"/>
        <color theme="1"/>
        <rFont val="Calibri"/>
        <family val="2"/>
        <scheme val="minor"/>
      </rPr>
      <t>: Fill all cells highlighted in yellow with the numbers from your tree preservation plan.
Only reference numbers from the removal threshold that applies to your project (40% or 70%).
Numbers in red are important results for the tree preservation plan.</t>
    </r>
  </si>
  <si>
    <t>Table 1:</t>
  </si>
  <si>
    <t>Tree classification</t>
  </si>
  <si>
    <t>Total significant tree diameter inches on site</t>
  </si>
  <si>
    <t>Total significant tree diameter inches removed</t>
  </si>
  <si>
    <t>Common</t>
  </si>
  <si>
    <t>Coniferous</t>
  </si>
  <si>
    <t>Hardwood deciduous</t>
  </si>
  <si>
    <t>Heritage trees</t>
  </si>
  <si>
    <t>TOTAL</t>
  </si>
  <si>
    <t>Table 2:</t>
  </si>
  <si>
    <t>Removal Threshold</t>
  </si>
  <si>
    <t>Allowable removal of significant diameter inches</t>
  </si>
  <si>
    <t>40% removal threshold</t>
  </si>
  <si>
    <t>70% removal threshold</t>
  </si>
  <si>
    <t>Determine the rate of required tree replacement</t>
  </si>
  <si>
    <t>With a 40% removal threshold</t>
  </si>
  <si>
    <t>With a 70% removal threshold</t>
  </si>
  <si>
    <t>Subtract total significant common diameter inches removed from threshold</t>
  </si>
  <si>
    <t>then subtract total significant conifer diameter inches from the above result</t>
  </si>
  <si>
    <t>finally subtract total significant hardwood deciduous diameter inches from the above result</t>
  </si>
  <si>
    <t>Table 4:</t>
  </si>
  <si>
    <t>Total significant tree replacement required (diameter inches). Not including credits.</t>
  </si>
  <si>
    <t>Table 5:</t>
  </si>
  <si>
    <t>Total inches of heritage trees preserved on site.</t>
  </si>
  <si>
    <t>Determine required tree replacement including credits.</t>
  </si>
  <si>
    <t>Credits from the larger of the two above totals (diameter inches)</t>
  </si>
  <si>
    <t>Remaining required tree replacement in diameter inches</t>
  </si>
  <si>
    <t>Credits from the smaller of the two above totals (diameter inches)</t>
  </si>
  <si>
    <t>Replacement tree type</t>
  </si>
  <si>
    <t>Caliper inches</t>
  </si>
  <si>
    <t>Quantity</t>
  </si>
  <si>
    <t>Total caliper inches</t>
  </si>
  <si>
    <t>Shade tree</t>
  </si>
  <si>
    <t>Conifer</t>
  </si>
  <si>
    <t>Total tree replacement caliper inches reached</t>
  </si>
  <si>
    <t>Tree Preservation Plan Calculation Report Form</t>
  </si>
  <si>
    <t>City of Lakeville</t>
  </si>
  <si>
    <t>Date:</t>
  </si>
  <si>
    <t>Address:</t>
  </si>
  <si>
    <t>City, State, Zip code:</t>
  </si>
  <si>
    <t>Developer:</t>
  </si>
  <si>
    <t>Project:</t>
  </si>
  <si>
    <t>Description:</t>
  </si>
  <si>
    <t>Only check one of the below boxes to generate the report:</t>
  </si>
  <si>
    <t>Checkbox</t>
  </si>
  <si>
    <t>Result</t>
  </si>
  <si>
    <t>Allowable removal threshold in diameter inches</t>
  </si>
  <si>
    <t>Credit for the preservation of Heritage Trees and/or Significant Woodlands</t>
  </si>
  <si>
    <t>11-21-11: City of Lakeville Tree Preservation Ordinance</t>
  </si>
  <si>
    <t>The removal of significant inches beyond the allowable removal threshold must be replaced according to the tree replacement schedule.</t>
  </si>
  <si>
    <t>Shade Trees</t>
  </si>
  <si>
    <t>Conifer Trees</t>
  </si>
  <si>
    <t>Ornamental Trees</t>
  </si>
  <si>
    <t>Category</t>
  </si>
  <si>
    <t>Qty</t>
  </si>
  <si>
    <t>Inches</t>
  </si>
  <si>
    <t>Proposed tree replacment: Diameter Inches provided</t>
  </si>
  <si>
    <t>Caliper</t>
  </si>
  <si>
    <t>Total diameter inches of signficant trees onsite</t>
  </si>
  <si>
    <t>Total diameter inches of replacment planting required</t>
  </si>
  <si>
    <t>Total preserved significant inches located within an approved significant woodland. (Not including inches from heritage trees, as they are already counted above)</t>
  </si>
  <si>
    <r>
      <t xml:space="preserve">Ornamental 
</t>
    </r>
    <r>
      <rPr>
        <sz val="10"/>
        <color theme="1"/>
        <rFont val="Calibri"/>
        <family val="2"/>
        <scheme val="minor"/>
      </rPr>
      <t>(Ornamental trees may not make up more than 15% of required replacement inches)</t>
    </r>
  </si>
  <si>
    <t>Connected to PR</t>
  </si>
  <si>
    <t>DO NOT CHANGE</t>
  </si>
  <si>
    <t>Applicant should complete grey boxes and submit a copy of the report with the Tree Preservation Plan.</t>
  </si>
  <si>
    <t>Table 7: Use this table to estimate the number of trees you will need to plant to meet the required tree replacement total from Table 6. You must plant a total amount of caliper inches equal to the diamter inches required.</t>
  </si>
  <si>
    <t>Hardwood deciduous inches that require replacement</t>
  </si>
  <si>
    <t>Common inches that require replacement</t>
  </si>
  <si>
    <t>Conifer inches that require replacement</t>
  </si>
  <si>
    <t>Table 3: If at any point the calculation in this table goes below zero, all remaining significant tree inches require replacement according to the replacement schedule.</t>
  </si>
  <si>
    <t>Tree replacement required for common trees 
(1/8 diameter inches)</t>
  </si>
  <si>
    <t>Tree replacement required for conifer trees 
(1/4 diameter inches)</t>
  </si>
  <si>
    <t>Tree replacement required for hardwood deciduous
(1/2 diameter inches)</t>
  </si>
  <si>
    <t>Significant tree replacement required for heritage trees
(100% diameter inches)</t>
  </si>
  <si>
    <t>Table 6: The larger of the two totals shown in table 5 is computed into credit first. The smaller total is then computed using the remaining required replacement after the larger credit has been subtracted. 
Neither credit may account for more than 50% of the required replacement.</t>
  </si>
  <si>
    <t>Final required tree replacement
(diameter inches)</t>
  </si>
  <si>
    <r>
      <rPr>
        <b/>
        <sz val="10"/>
        <color theme="1"/>
        <rFont val="Calibri"/>
        <family val="2"/>
        <scheme val="minor"/>
      </rPr>
      <t>Note</t>
    </r>
    <r>
      <rPr>
        <sz val="10"/>
        <color theme="1"/>
        <rFont val="Calibri"/>
        <family val="2"/>
        <scheme val="minor"/>
      </rPr>
      <t>: Download a copy of the excel spreadsheet in order to use the checkboxes.</t>
    </r>
  </si>
  <si>
    <t>Cottonwood</t>
  </si>
  <si>
    <t>Boxelder</t>
  </si>
  <si>
    <t>Black locust</t>
  </si>
  <si>
    <t>Invasive Trees</t>
  </si>
  <si>
    <t>Siberian elm</t>
  </si>
  <si>
    <t>Norway maple</t>
  </si>
  <si>
    <t>City of Lakeville - Tree Classifications</t>
  </si>
  <si>
    <t>Common Trees (by genus)</t>
  </si>
  <si>
    <t>Conifer Trees (by genus)</t>
  </si>
  <si>
    <t>Hardwood Deciduous Trees (by genus)</t>
  </si>
  <si>
    <t>Tamarack/Larch</t>
  </si>
  <si>
    <t>Oaks</t>
  </si>
  <si>
    <t>Pines</t>
  </si>
  <si>
    <t>Red maple</t>
  </si>
  <si>
    <t>Common and glossy buckthorn</t>
  </si>
  <si>
    <t>Poplar/Aspen</t>
  </si>
  <si>
    <t>Spruce</t>
  </si>
  <si>
    <t>Sugar maple</t>
  </si>
  <si>
    <t>Callery pear</t>
  </si>
  <si>
    <t>Willow</t>
  </si>
  <si>
    <t>Fir</t>
  </si>
  <si>
    <t>Freeman maple</t>
  </si>
  <si>
    <t>Amur and Tatarian maple</t>
  </si>
  <si>
    <t>Silver maple</t>
  </si>
  <si>
    <t>Eastern red cedar/Juniper</t>
  </si>
  <si>
    <t>Black walnut</t>
  </si>
  <si>
    <t>Tree of heaven</t>
  </si>
  <si>
    <t>Elm</t>
  </si>
  <si>
    <t>Northern white cedar</t>
  </si>
  <si>
    <t>Hickory</t>
  </si>
  <si>
    <t>Ash*</t>
  </si>
  <si>
    <t>Hemlock</t>
  </si>
  <si>
    <t>Hackberry</t>
  </si>
  <si>
    <t>Cypress</t>
  </si>
  <si>
    <t>Honeylocust</t>
  </si>
  <si>
    <t>Catalpa</t>
  </si>
  <si>
    <t>Black cherry</t>
  </si>
  <si>
    <t>Buckeye</t>
  </si>
  <si>
    <t>Basswood/Linden</t>
  </si>
  <si>
    <t>Birch</t>
  </si>
  <si>
    <t>Butternut</t>
  </si>
  <si>
    <t>In addition:</t>
  </si>
  <si>
    <t>See the MDA's Minnesota Noxious Weed List for more</t>
  </si>
  <si>
    <t>Any tree considered non-native to Minnesota</t>
  </si>
  <si>
    <t>Any other tree not defined as Common or Coniferous</t>
  </si>
  <si>
    <t>*Ash are exempt from the removal threshold calculation if they are infested with the shade tree pest emerald ash borer.</t>
  </si>
  <si>
    <t>Updated: 1/25/2026</t>
  </si>
  <si>
    <t>Trees are listed by genus unless a specific species is described.
This table is not exhaustive, if a tree not mentioned in this list is encountered it is up to the developer to categorize it according to the definitions presented in the Tree Preservation Ordinance, and then confirm with city staff. City staff will review species categorizations upon receipt of tree preservation plan.</t>
  </si>
  <si>
    <t>Version date: 2/26/2026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</si>
</sst>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0"/>
      <color theme="1"/>
      <name val="Calibri"/>
      <family val="2"/>
      <scheme val="minor"/>
    </font>
    <font>
      <b/>
      <sz val="14"/>
      <color rgb="FFFF0000"/>
      <name val="Calibri"/>
      <family val="2"/>
      <scheme val="minor"/>
    </font>
    <font>
      <b/>
      <sz val="10"/>
      <color theme="1"/>
      <name val="Calibri"/>
      <family val="2"/>
      <scheme val="minor"/>
    </font>
    <font>
      <b/>
      <sz val="14"/>
      <color theme="1"/>
      <name val="Calibri"/>
      <family val="2"/>
      <scheme val="minor"/>
    </font>
    <font>
      <sz val="8"/>
      <color rgb="FF000000"/>
      <name val="Segoe UI"/>
      <family val="2"/>
    </font>
    <font>
      <i/>
      <sz val="10"/>
      <color theme="1"/>
      <name val="Calibri"/>
      <family val="2"/>
      <scheme val="minor"/>
    </font>
    <font>
      <b/>
      <sz val="11"/>
      <color rgb="FFFF0000"/>
      <name val="Calibri"/>
      <family val="2"/>
      <scheme val="minor"/>
    </font>
    <font>
      <b/>
      <sz val="12"/>
      <color rgb="FFC00000"/>
      <name val="Calibri"/>
      <family val="2"/>
      <scheme val="minor"/>
    </font>
    <font>
      <sz val="12"/>
      <color rgb="FFC00000"/>
      <name val="Calibri"/>
      <family val="2"/>
      <scheme val="minor"/>
    </font>
    <font>
      <sz val="8"/>
      <color theme="1"/>
      <name val="Calibri"/>
      <family val="2"/>
      <scheme val="minor"/>
    </font>
    <font>
      <i/>
      <sz val="11"/>
      <color theme="1"/>
      <name val="Calibri"/>
      <family val="2"/>
      <scheme val="minor"/>
    </font>
  </fonts>
  <fills count="8">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BEDCD6"/>
        <bgColor indexed="64"/>
      </patternFill>
    </fill>
    <fill>
      <patternFill patternType="solid">
        <fgColor rgb="FFE4BEC3"/>
        <bgColor indexed="64"/>
      </patternFill>
    </fill>
    <fill>
      <patternFill patternType="solid">
        <fgColor theme="2" tint="-9.9978637043366805E-2"/>
        <bgColor indexed="64"/>
      </patternFill>
    </fill>
    <fill>
      <patternFill patternType="solid">
        <fgColor rgb="FFE6E2DA"/>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bottom/>
      <diagonal/>
    </border>
  </borders>
  <cellStyleXfs count="1">
    <xf numFmtId="0" fontId="0" fillId="0" borderId="0"/>
  </cellStyleXfs>
  <cellXfs count="114">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3" xfId="0" applyFont="1" applyBorder="1" applyAlignment="1">
      <alignment horizontal="center" vertical="center" wrapText="1"/>
    </xf>
    <xf numFmtId="0" fontId="2" fillId="4" borderId="4" xfId="0" applyFont="1" applyFill="1" applyBorder="1" applyAlignment="1">
      <alignment horizontal="center" wrapText="1"/>
    </xf>
    <xf numFmtId="0" fontId="2" fillId="5" borderId="5" xfId="0" applyFont="1" applyFill="1" applyBorder="1" applyAlignment="1">
      <alignment horizont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xf numFmtId="0" fontId="0" fillId="4" borderId="1" xfId="0" applyFill="1" applyBorder="1" applyAlignment="1">
      <alignment horizontal="right" wrapText="1"/>
    </xf>
    <xf numFmtId="0" fontId="0" fillId="5" borderId="1" xfId="0" applyFill="1" applyBorder="1" applyAlignment="1">
      <alignment horizontal="right"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wrapText="1"/>
    </xf>
    <xf numFmtId="0" fontId="0" fillId="0" borderId="1" xfId="0" applyBorder="1" applyAlignment="1">
      <alignment wrapText="1"/>
    </xf>
    <xf numFmtId="0" fontId="0" fillId="0" borderId="0" xfId="0" applyAlignment="1">
      <alignment wrapText="1"/>
    </xf>
    <xf numFmtId="0" fontId="0" fillId="0" borderId="0" xfId="0" applyAlignment="1">
      <alignment horizontal="center"/>
    </xf>
    <xf numFmtId="0" fontId="0" fillId="2" borderId="1" xfId="0" applyFill="1" applyBorder="1" applyAlignment="1">
      <alignment wrapText="1"/>
    </xf>
    <xf numFmtId="0" fontId="0" fillId="0" borderId="1" xfId="0" applyBorder="1" applyAlignment="1">
      <alignment horizontal="center"/>
    </xf>
    <xf numFmtId="0" fontId="0" fillId="0" borderId="0" xfId="0" applyAlignment="1">
      <alignment horizontal="center" vertical="center" wrapText="1"/>
    </xf>
    <xf numFmtId="0" fontId="0" fillId="0" borderId="0" xfId="0" applyAlignment="1">
      <alignment horizontal="center" wrapText="1"/>
    </xf>
    <xf numFmtId="0" fontId="5" fillId="0" borderId="3" xfId="0" applyFont="1" applyBorder="1" applyAlignment="1">
      <alignment vertical="center" wrapText="1"/>
    </xf>
    <xf numFmtId="0" fontId="0" fillId="0" borderId="1" xfId="0" applyBorder="1" applyAlignment="1">
      <alignment horizont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165" fontId="5" fillId="4" borderId="4" xfId="0" applyNumberFormat="1" applyFont="1" applyFill="1" applyBorder="1" applyAlignment="1">
      <alignment horizontal="center" vertical="center"/>
    </xf>
    <xf numFmtId="165" fontId="5" fillId="5" borderId="5" xfId="0" applyNumberFormat="1" applyFont="1" applyFill="1" applyBorder="1" applyAlignment="1">
      <alignment horizontal="center" vertical="center"/>
    </xf>
    <xf numFmtId="0" fontId="5" fillId="0" borderId="0" xfId="0" applyFont="1" applyAlignment="1">
      <alignment vertical="center" wrapText="1"/>
    </xf>
    <xf numFmtId="0" fontId="0" fillId="0" borderId="0" xfId="0" applyAlignment="1">
      <alignment horizontal="center" vertical="center"/>
    </xf>
    <xf numFmtId="164" fontId="0" fillId="4" borderId="6" xfId="0" applyNumberFormat="1" applyFill="1" applyBorder="1" applyAlignment="1">
      <alignment horizontal="center"/>
    </xf>
    <xf numFmtId="164" fontId="0" fillId="4" borderId="1" xfId="0" applyNumberFormat="1" applyFill="1" applyBorder="1" applyAlignment="1">
      <alignment horizontal="center"/>
    </xf>
    <xf numFmtId="3" fontId="0" fillId="0" borderId="1" xfId="0" applyNumberFormat="1" applyBorder="1" applyAlignment="1">
      <alignment horizontal="center"/>
    </xf>
    <xf numFmtId="0" fontId="0" fillId="0" borderId="0" xfId="0" applyAlignment="1">
      <alignment horizontal="left" wrapText="1"/>
    </xf>
    <xf numFmtId="0" fontId="2" fillId="0" borderId="1" xfId="0" applyFont="1" applyBorder="1" applyAlignment="1">
      <alignment wrapText="1"/>
    </xf>
    <xf numFmtId="164" fontId="0" fillId="5" borderId="6" xfId="0" applyNumberFormat="1" applyFill="1" applyBorder="1" applyAlignment="1">
      <alignment horizontal="center"/>
    </xf>
    <xf numFmtId="164" fontId="0" fillId="5" borderId="1" xfId="0" applyNumberFormat="1" applyFill="1" applyBorder="1" applyAlignment="1">
      <alignment horizontal="center"/>
    </xf>
    <xf numFmtId="164" fontId="0" fillId="0" borderId="1" xfId="0" applyNumberFormat="1" applyBorder="1" applyAlignment="1">
      <alignment horizontal="center"/>
    </xf>
    <xf numFmtId="164" fontId="0" fillId="3" borderId="1" xfId="0" applyNumberFormat="1" applyFill="1" applyBorder="1" applyAlignment="1" applyProtection="1">
      <alignment horizontal="center"/>
      <protection locked="0"/>
    </xf>
    <xf numFmtId="164" fontId="0" fillId="4" borderId="2" xfId="0" applyNumberFormat="1" applyFill="1" applyBorder="1" applyAlignment="1">
      <alignment horizontal="center"/>
    </xf>
    <xf numFmtId="164" fontId="0" fillId="5" borderId="2" xfId="0" applyNumberFormat="1" applyFill="1" applyBorder="1" applyAlignment="1">
      <alignment horizontal="center"/>
    </xf>
    <xf numFmtId="0" fontId="4" fillId="0" borderId="0" xfId="0" applyFont="1" applyAlignment="1">
      <alignment horizontal="left" vertical="top" wrapText="1"/>
    </xf>
    <xf numFmtId="164" fontId="10" fillId="4" borderId="1" xfId="0" applyNumberFormat="1" applyFont="1" applyFill="1" applyBorder="1" applyAlignment="1">
      <alignment horizontal="center"/>
    </xf>
    <xf numFmtId="164" fontId="10" fillId="5" borderId="1" xfId="0" applyNumberFormat="1" applyFont="1" applyFill="1" applyBorder="1" applyAlignment="1">
      <alignment horizontal="center"/>
    </xf>
    <xf numFmtId="0" fontId="0" fillId="0" borderId="0" xfId="0" applyAlignment="1">
      <alignment horizontal="right"/>
    </xf>
    <xf numFmtId="0" fontId="7" fillId="0" borderId="0" xfId="0" applyFont="1"/>
    <xf numFmtId="0" fontId="4" fillId="0" borderId="0" xfId="0" applyFont="1"/>
    <xf numFmtId="0" fontId="0" fillId="0" borderId="0" xfId="0" applyAlignment="1">
      <alignment vertical="center"/>
    </xf>
    <xf numFmtId="0" fontId="2" fillId="0" borderId="0" xfId="0" applyFont="1"/>
    <xf numFmtId="0" fontId="2" fillId="7" borderId="8" xfId="0" applyFont="1" applyFill="1" applyBorder="1"/>
    <xf numFmtId="0" fontId="0" fillId="7" borderId="9" xfId="0" applyFill="1" applyBorder="1"/>
    <xf numFmtId="0" fontId="0" fillId="7" borderId="11" xfId="0" applyFill="1" applyBorder="1"/>
    <xf numFmtId="0" fontId="0" fillId="7" borderId="7" xfId="0" applyFill="1" applyBorder="1"/>
    <xf numFmtId="0" fontId="0" fillId="7" borderId="0" xfId="0" applyFill="1"/>
    <xf numFmtId="0" fontId="0" fillId="7" borderId="16" xfId="0" applyFill="1" applyBorder="1"/>
    <xf numFmtId="0" fontId="0" fillId="7" borderId="12" xfId="0" applyFill="1" applyBorder="1"/>
    <xf numFmtId="0" fontId="0" fillId="7" borderId="10" xfId="0" applyFill="1" applyBorder="1"/>
    <xf numFmtId="0" fontId="0" fillId="7" borderId="13" xfId="0" applyFill="1" applyBorder="1"/>
    <xf numFmtId="0" fontId="0" fillId="0" borderId="0" xfId="0" applyAlignment="1">
      <alignment horizontal="left"/>
    </xf>
    <xf numFmtId="164" fontId="0" fillId="0" borderId="1" xfId="0" applyNumberFormat="1" applyBorder="1" applyAlignment="1">
      <alignment horizontal="center" vertical="center"/>
    </xf>
    <xf numFmtId="0" fontId="0" fillId="0" borderId="1" xfId="0" applyBorder="1" applyAlignment="1">
      <alignment horizontal="center" vertical="center"/>
    </xf>
    <xf numFmtId="0" fontId="9" fillId="0" borderId="1" xfId="0" applyFont="1" applyBorder="1" applyAlignment="1">
      <alignment horizontal="center"/>
    </xf>
    <xf numFmtId="0" fontId="0" fillId="3" borderId="1" xfId="0" applyFill="1" applyBorder="1" applyAlignment="1" applyProtection="1">
      <alignment horizontal="center"/>
      <protection locked="0"/>
    </xf>
    <xf numFmtId="0" fontId="0" fillId="3" borderId="2" xfId="0" applyFill="1" applyBorder="1" applyAlignment="1" applyProtection="1">
      <alignment horizontal="center"/>
      <protection locked="0"/>
    </xf>
    <xf numFmtId="0" fontId="0" fillId="0" borderId="0" xfId="0" applyProtection="1">
      <protection hidden="1"/>
    </xf>
    <xf numFmtId="0" fontId="1" fillId="0" borderId="0" xfId="0" applyFont="1"/>
    <xf numFmtId="0" fontId="1" fillId="0" borderId="0" xfId="0" applyFont="1" applyAlignment="1">
      <alignment horizontal="center" vertical="center"/>
    </xf>
    <xf numFmtId="0" fontId="1" fillId="0" borderId="0" xfId="0" applyFont="1" applyProtection="1">
      <protection hidden="1"/>
    </xf>
    <xf numFmtId="0" fontId="1" fillId="0" borderId="0" xfId="0" applyFont="1" applyAlignment="1" applyProtection="1">
      <alignment horizontal="center" vertical="center"/>
      <protection hidden="1"/>
    </xf>
    <xf numFmtId="0" fontId="1" fillId="0" borderId="0" xfId="0" applyFont="1" applyProtection="1">
      <protection locked="0" hidden="1"/>
    </xf>
    <xf numFmtId="0" fontId="0" fillId="3" borderId="1" xfId="0" applyFill="1" applyBorder="1" applyAlignment="1" applyProtection="1">
      <alignment horizontal="center" vertical="center"/>
      <protection locked="0"/>
    </xf>
    <xf numFmtId="164" fontId="3" fillId="4" borderId="1" xfId="0" applyNumberFormat="1" applyFont="1" applyFill="1" applyBorder="1" applyAlignment="1">
      <alignment horizontal="center"/>
    </xf>
    <xf numFmtId="164" fontId="3" fillId="5" borderId="1" xfId="0" applyNumberFormat="1" applyFont="1" applyFill="1" applyBorder="1" applyAlignment="1">
      <alignment horizontal="center"/>
    </xf>
    <xf numFmtId="0" fontId="11" fillId="0" borderId="0" xfId="0" applyFont="1" applyAlignment="1">
      <alignment vertical="center"/>
    </xf>
    <xf numFmtId="0" fontId="12" fillId="0" borderId="0" xfId="0" applyFont="1"/>
    <xf numFmtId="164" fontId="0" fillId="4" borderId="1" xfId="0" applyNumberFormat="1" applyFill="1" applyBorder="1" applyAlignment="1">
      <alignment horizontal="center" vertical="center" wrapText="1"/>
    </xf>
    <xf numFmtId="164" fontId="0" fillId="5" borderId="1" xfId="0" applyNumberFormat="1" applyFill="1" applyBorder="1" applyAlignment="1">
      <alignment horizontal="center" vertical="center" wrapText="1"/>
    </xf>
    <xf numFmtId="0" fontId="0" fillId="0" borderId="1" xfId="0" applyFill="1" applyBorder="1" applyAlignment="1">
      <alignment horizontal="left" vertical="center" wrapText="1"/>
    </xf>
    <xf numFmtId="0" fontId="0" fillId="0" borderId="6" xfId="0" applyFont="1" applyBorder="1" applyAlignment="1">
      <alignment horizontal="left" wrapText="1"/>
    </xf>
    <xf numFmtId="0" fontId="0" fillId="0" borderId="7" xfId="0" applyBorder="1" applyAlignment="1">
      <alignment vertical="top" wrapText="1"/>
    </xf>
    <xf numFmtId="164" fontId="0" fillId="4" borderId="6" xfId="0" applyNumberFormat="1" applyFont="1" applyFill="1" applyBorder="1" applyAlignment="1">
      <alignment horizontal="center" wrapText="1"/>
    </xf>
    <xf numFmtId="164" fontId="0" fillId="5" borderId="6" xfId="0" applyNumberFormat="1" applyFont="1" applyFill="1" applyBorder="1" applyAlignment="1">
      <alignment horizontal="center" wrapText="1"/>
    </xf>
    <xf numFmtId="164" fontId="0" fillId="4" borderId="1" xfId="0" applyNumberFormat="1" applyFont="1" applyFill="1" applyBorder="1" applyAlignment="1">
      <alignment horizontal="center" wrapText="1"/>
    </xf>
    <xf numFmtId="164" fontId="0" fillId="5" borderId="1" xfId="0" applyNumberFormat="1" applyFont="1" applyFill="1" applyBorder="1" applyAlignment="1">
      <alignment horizontal="center" wrapText="1"/>
    </xf>
    <xf numFmtId="0" fontId="0" fillId="3" borderId="2" xfId="0" applyFill="1" applyBorder="1" applyAlignment="1" applyProtection="1">
      <alignment horizontal="center" vertical="center"/>
      <protection locked="0"/>
    </xf>
    <xf numFmtId="0" fontId="13" fillId="0" borderId="0" xfId="0" applyFont="1"/>
    <xf numFmtId="0" fontId="0" fillId="0" borderId="18" xfId="0" applyBorder="1"/>
    <xf numFmtId="0" fontId="14" fillId="0" borderId="18" xfId="0" applyFont="1" applyBorder="1"/>
    <xf numFmtId="0" fontId="2" fillId="0" borderId="2" xfId="0" applyFont="1" applyBorder="1"/>
    <xf numFmtId="0" fontId="14" fillId="0" borderId="6" xfId="0" applyFont="1" applyBorder="1"/>
    <xf numFmtId="0" fontId="0" fillId="0" borderId="6" xfId="0" applyBorder="1"/>
    <xf numFmtId="0" fontId="0" fillId="0" borderId="0" xfId="0" applyAlignment="1">
      <alignment horizontal="left" vertical="center"/>
    </xf>
    <xf numFmtId="0" fontId="7" fillId="0" borderId="0" xfId="0" applyFont="1" applyAlignment="1">
      <alignment horizontal="left" vertical="center"/>
    </xf>
    <xf numFmtId="0" fontId="0" fillId="5" borderId="1" xfId="0" applyFill="1" applyBorder="1" applyAlignment="1">
      <alignment horizontal="center" wrapText="1"/>
    </xf>
    <xf numFmtId="0" fontId="4" fillId="0" borderId="0" xfId="0" applyFont="1" applyAlignment="1">
      <alignment horizontal="left" vertical="top" wrapText="1"/>
    </xf>
    <xf numFmtId="0" fontId="4" fillId="0" borderId="0" xfId="0" applyFont="1" applyAlignment="1">
      <alignment horizontal="left" vertical="top"/>
    </xf>
    <xf numFmtId="0" fontId="1" fillId="0" borderId="1" xfId="0" applyFont="1" applyBorder="1" applyAlignment="1">
      <alignment horizontal="center" vertical="center" wrapText="1"/>
    </xf>
    <xf numFmtId="0" fontId="0" fillId="4" borderId="1" xfId="0" applyFill="1" applyBorder="1" applyAlignment="1">
      <alignment horizontal="center" wrapText="1"/>
    </xf>
    <xf numFmtId="0" fontId="0" fillId="0" borderId="10" xfId="0" applyBorder="1" applyAlignment="1">
      <alignment horizontal="left" wrapText="1"/>
    </xf>
    <xf numFmtId="0" fontId="0" fillId="0" borderId="17" xfId="0" applyBorder="1" applyAlignment="1">
      <alignment horizontal="left" wrapText="1"/>
    </xf>
    <xf numFmtId="0" fontId="9" fillId="0" borderId="1" xfId="0" applyFont="1" applyBorder="1" applyAlignment="1">
      <alignment horizontal="center"/>
    </xf>
    <xf numFmtId="0" fontId="2" fillId="0" borderId="14" xfId="0" applyFont="1" applyBorder="1"/>
    <xf numFmtId="0" fontId="2" fillId="0" borderId="15" xfId="0" applyFont="1" applyBorder="1"/>
    <xf numFmtId="0" fontId="2" fillId="0" borderId="14" xfId="0" applyFont="1" applyBorder="1" applyAlignment="1">
      <alignment wrapText="1"/>
    </xf>
    <xf numFmtId="0" fontId="2" fillId="0" borderId="15" xfId="0" applyFont="1" applyBorder="1" applyAlignment="1">
      <alignment wrapText="1"/>
    </xf>
    <xf numFmtId="0" fontId="0" fillId="0" borderId="1" xfId="0" applyBorder="1"/>
    <xf numFmtId="0" fontId="0" fillId="7" borderId="1" xfId="0" applyFill="1" applyBorder="1" applyProtection="1">
      <protection locked="0"/>
    </xf>
    <xf numFmtId="0" fontId="2" fillId="0" borderId="7" xfId="0" applyFont="1" applyBorder="1" applyAlignment="1">
      <alignment vertical="center"/>
    </xf>
    <xf numFmtId="0" fontId="2" fillId="0" borderId="0" xfId="0" applyFont="1" applyAlignment="1">
      <alignment vertical="center"/>
    </xf>
    <xf numFmtId="0" fontId="4" fillId="0" borderId="10"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E4BEC3"/>
      <color rgb="FFE6E2DA"/>
      <color rgb="FFBEDC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Sheet1!$B$7" lockText="1" noThreeD="1"/>
</file>

<file path=xl/ctrlProps/ctrlProp2.xml><?xml version="1.0" encoding="utf-8"?>
<formControlPr xmlns="http://schemas.microsoft.com/office/spreadsheetml/2009/9/main" objectType="CheckBox" fmlaLink="Sheet1!$B$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0</xdr:col>
      <xdr:colOff>762000</xdr:colOff>
      <xdr:row>3</xdr:row>
      <xdr:rowOff>152400</xdr:rowOff>
    </xdr:to>
    <xdr:pic>
      <xdr:nvPicPr>
        <xdr:cNvPr id="3" name="Picture 6" descr="LakevilleLogo201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38100"/>
          <a:ext cx="733425" cy="733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0</xdr:col>
          <xdr:colOff>152400</xdr:colOff>
          <xdr:row>15</xdr:row>
          <xdr:rowOff>123825</xdr:rowOff>
        </xdr:from>
        <xdr:to>
          <xdr:col>5</xdr:col>
          <xdr:colOff>514350</xdr:colOff>
          <xdr:row>17</xdr:row>
          <xdr:rowOff>123825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if the development has a 40% removal threshold under the ordinance.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17</xdr:row>
          <xdr:rowOff>76200</xdr:rowOff>
        </xdr:from>
        <xdr:to>
          <xdr:col>5</xdr:col>
          <xdr:colOff>552450</xdr:colOff>
          <xdr:row>18</xdr:row>
          <xdr:rowOff>180975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if the development has a 70% removal threshold under the ordinance.</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49"/>
  <sheetViews>
    <sheetView tabSelected="1" showWhiteSpace="0" zoomScaleNormal="100" workbookViewId="0">
      <selection activeCell="D46" sqref="D46"/>
    </sheetView>
  </sheetViews>
  <sheetFormatPr defaultRowHeight="15" x14ac:dyDescent="0.25"/>
  <cols>
    <col min="1" max="1" width="2.5703125" customWidth="1"/>
    <col min="2" max="2" width="26" customWidth="1"/>
    <col min="3" max="4" width="26.42578125" customWidth="1"/>
    <col min="5" max="5" width="14.7109375" customWidth="1"/>
    <col min="8" max="8" width="40.5703125" customWidth="1"/>
    <col min="10" max="10" width="13" customWidth="1"/>
    <col min="11" max="11" width="14" customWidth="1"/>
    <col min="12" max="12" width="15" customWidth="1"/>
  </cols>
  <sheetData>
    <row r="1" spans="2:8" x14ac:dyDescent="0.25">
      <c r="B1" s="98" t="s">
        <v>0</v>
      </c>
      <c r="C1" s="99"/>
      <c r="D1" s="99"/>
    </row>
    <row r="2" spans="2:8" ht="23.25" customHeight="1" x14ac:dyDescent="0.25">
      <c r="B2" s="99"/>
      <c r="C2" s="99"/>
      <c r="D2" s="99"/>
    </row>
    <row r="3" spans="2:8" x14ac:dyDescent="0.25">
      <c r="B3" t="s">
        <v>1</v>
      </c>
    </row>
    <row r="4" spans="2:8" ht="30" x14ac:dyDescent="0.25">
      <c r="B4" s="1" t="s">
        <v>2</v>
      </c>
      <c r="C4" s="1" t="s">
        <v>3</v>
      </c>
      <c r="D4" s="1" t="s">
        <v>4</v>
      </c>
      <c r="H4" s="77"/>
    </row>
    <row r="5" spans="2:8" ht="15.75" x14ac:dyDescent="0.25">
      <c r="B5" s="11" t="s">
        <v>5</v>
      </c>
      <c r="C5" s="74"/>
      <c r="D5" s="74"/>
      <c r="H5" s="78"/>
    </row>
    <row r="6" spans="2:8" ht="15.75" x14ac:dyDescent="0.25">
      <c r="B6" s="12" t="s">
        <v>6</v>
      </c>
      <c r="C6" s="88"/>
      <c r="D6" s="88"/>
      <c r="H6" s="78"/>
    </row>
    <row r="7" spans="2:8" ht="15.75" x14ac:dyDescent="0.25">
      <c r="B7" s="11" t="s">
        <v>7</v>
      </c>
      <c r="C7" s="88"/>
      <c r="D7" s="88"/>
      <c r="H7" s="78"/>
    </row>
    <row r="8" spans="2:8" ht="15.75" x14ac:dyDescent="0.25">
      <c r="B8" s="11" t="s">
        <v>8</v>
      </c>
      <c r="C8" s="74"/>
      <c r="D8" s="74"/>
      <c r="H8" s="78"/>
    </row>
    <row r="9" spans="2:8" ht="15.75" x14ac:dyDescent="0.25">
      <c r="B9" s="13" t="s">
        <v>9</v>
      </c>
      <c r="C9" s="36">
        <f>SUM(C5:C8)</f>
        <v>0</v>
      </c>
      <c r="D9" s="36">
        <f>SUM(D5:D8)</f>
        <v>0</v>
      </c>
      <c r="H9" s="78"/>
    </row>
    <row r="11" spans="2:8" ht="15.75" x14ac:dyDescent="0.25">
      <c r="B11" s="37" t="s">
        <v>10</v>
      </c>
      <c r="H11" s="78"/>
    </row>
    <row r="12" spans="2:8" ht="45" x14ac:dyDescent="0.25">
      <c r="B12" s="2" t="s">
        <v>11</v>
      </c>
      <c r="C12" s="3" t="s">
        <v>12</v>
      </c>
    </row>
    <row r="13" spans="2:8" x14ac:dyDescent="0.25">
      <c r="B13" s="14" t="s">
        <v>13</v>
      </c>
      <c r="C13" s="46">
        <f>C9*(0.4)</f>
        <v>0</v>
      </c>
    </row>
    <row r="14" spans="2:8" x14ac:dyDescent="0.25">
      <c r="B14" s="15" t="s">
        <v>14</v>
      </c>
      <c r="C14" s="47">
        <f>C9*(0.7)</f>
        <v>0</v>
      </c>
    </row>
    <row r="16" spans="2:8" ht="36.75" customHeight="1" thickBot="1" x14ac:dyDescent="0.3">
      <c r="B16" s="103" t="s">
        <v>70</v>
      </c>
      <c r="C16" s="103"/>
      <c r="D16" s="103"/>
    </row>
    <row r="17" spans="2:4" ht="42" customHeight="1" thickBot="1" x14ac:dyDescent="0.3">
      <c r="B17" s="4" t="s">
        <v>15</v>
      </c>
      <c r="C17" s="9" t="s">
        <v>16</v>
      </c>
      <c r="D17" s="10" t="s">
        <v>17</v>
      </c>
    </row>
    <row r="18" spans="2:4" ht="62.25" customHeight="1" x14ac:dyDescent="0.25">
      <c r="B18" s="16" t="s">
        <v>18</v>
      </c>
      <c r="C18" s="34">
        <f>C13-D5</f>
        <v>0</v>
      </c>
      <c r="D18" s="39">
        <f>C14-D5</f>
        <v>0</v>
      </c>
    </row>
    <row r="19" spans="2:4" ht="48.75" customHeight="1" x14ac:dyDescent="0.25">
      <c r="B19" s="81" t="s">
        <v>68</v>
      </c>
      <c r="C19" s="35">
        <f>IF(C18&lt;0,-C18,0)</f>
        <v>0</v>
      </c>
      <c r="D19" s="40">
        <f>IF(D18&lt;0,-D18,0)</f>
        <v>0</v>
      </c>
    </row>
    <row r="20" spans="2:4" ht="60" x14ac:dyDescent="0.25">
      <c r="B20" s="81" t="s">
        <v>19</v>
      </c>
      <c r="C20" s="79">
        <f>IF(C18&lt;0,"The calculation has gone below zero and all remaining inches require replacement",C18-D6)</f>
        <v>0</v>
      </c>
      <c r="D20" s="80">
        <f>IF(D18&lt;0,"The calculation has gone below zero and all remaining inches require replacement",D18-D6)</f>
        <v>0</v>
      </c>
    </row>
    <row r="21" spans="2:4" ht="43.5" customHeight="1" x14ac:dyDescent="0.25">
      <c r="B21" s="81" t="s">
        <v>69</v>
      </c>
      <c r="C21" s="35">
        <f>IF(C20="The calculation has gone below zero and all remaining inches require replacement",D6,IF(C20&lt;0,-C20,0))</f>
        <v>0</v>
      </c>
      <c r="D21" s="40">
        <f>IF(D20="The calculation has gone below zero and all remaining inches require replacement",D6,IF(D20&lt;0,-D20,0))</f>
        <v>0</v>
      </c>
    </row>
    <row r="22" spans="2:4" ht="73.5" customHeight="1" x14ac:dyDescent="0.25">
      <c r="B22" s="81" t="s">
        <v>20</v>
      </c>
      <c r="C22" s="79">
        <f>IF(OR(C20&lt;0,C20="The calculation has gone below zero and all remaining inches require replacement"),"The calculation has gone below zero and all remaining inches require replacement",C20-D7)</f>
        <v>0</v>
      </c>
      <c r="D22" s="80">
        <f>IF(OR(D20&lt;0,D20="The calculation has gone below zero and all remaining inches require replacement"),"The calculation has gone below zero and all remaining inches require replacement",D20-D7)</f>
        <v>0</v>
      </c>
    </row>
    <row r="23" spans="2:4" ht="46.5" customHeight="1" x14ac:dyDescent="0.25">
      <c r="B23" s="81" t="s">
        <v>67</v>
      </c>
      <c r="C23" s="35">
        <f>IF(C22="The calculation has gone below zero and all remaining inches require replacement",D7,IF(C22&lt;0,-C22,0))</f>
        <v>0</v>
      </c>
      <c r="D23" s="40">
        <f>IF(D22="The calculation has gone below zero and all remaining inches require replacement",D7,IF(D22&lt;0,-D22,0))</f>
        <v>0</v>
      </c>
    </row>
    <row r="24" spans="2:4" ht="18" customHeight="1" x14ac:dyDescent="0.25"/>
    <row r="25" spans="2:4" ht="23.25" customHeight="1" thickBot="1" x14ac:dyDescent="0.3">
      <c r="B25" s="17" t="s">
        <v>21</v>
      </c>
    </row>
    <row r="26" spans="2:4" ht="34.5" customHeight="1" thickBot="1" x14ac:dyDescent="0.3">
      <c r="B26" s="4" t="s">
        <v>15</v>
      </c>
      <c r="C26" s="5" t="s">
        <v>16</v>
      </c>
      <c r="D26" s="6" t="s">
        <v>17</v>
      </c>
    </row>
    <row r="27" spans="2:4" ht="45" x14ac:dyDescent="0.25">
      <c r="B27" s="82" t="s">
        <v>71</v>
      </c>
      <c r="C27" s="84">
        <f>C19*(1/8)</f>
        <v>0</v>
      </c>
      <c r="D27" s="85">
        <f>D19*(1/8)</f>
        <v>0</v>
      </c>
    </row>
    <row r="28" spans="2:4" ht="45" x14ac:dyDescent="0.25">
      <c r="B28" s="82" t="s">
        <v>72</v>
      </c>
      <c r="C28" s="86">
        <f>C21*(1/4)</f>
        <v>0</v>
      </c>
      <c r="D28" s="87">
        <f>D21*(1/4)</f>
        <v>0</v>
      </c>
    </row>
    <row r="29" spans="2:4" ht="45" x14ac:dyDescent="0.25">
      <c r="B29" s="82" t="s">
        <v>73</v>
      </c>
      <c r="C29" s="86">
        <f>C23*(1/2)</f>
        <v>0</v>
      </c>
      <c r="D29" s="87">
        <f>D23*(1/2)</f>
        <v>0</v>
      </c>
    </row>
    <row r="30" spans="2:4" ht="52.5" customHeight="1" x14ac:dyDescent="0.25">
      <c r="B30" s="18" t="s">
        <v>74</v>
      </c>
      <c r="C30" s="43">
        <f>D8*1</f>
        <v>0</v>
      </c>
      <c r="D30" s="44">
        <f>D8*1</f>
        <v>0</v>
      </c>
    </row>
    <row r="31" spans="2:4" ht="60" x14ac:dyDescent="0.25">
      <c r="B31" s="19" t="s">
        <v>22</v>
      </c>
      <c r="C31" s="75">
        <f>SUM(C27:C30)</f>
        <v>0</v>
      </c>
      <c r="D31" s="76">
        <f>SUM(D27:D30)</f>
        <v>0</v>
      </c>
    </row>
    <row r="32" spans="2:4" x14ac:dyDescent="0.25">
      <c r="B32" s="20"/>
    </row>
    <row r="33" spans="2:9" x14ac:dyDescent="0.25">
      <c r="B33" s="20" t="s">
        <v>23</v>
      </c>
      <c r="E33" s="21"/>
    </row>
    <row r="34" spans="2:9" ht="30" customHeight="1" x14ac:dyDescent="0.25">
      <c r="B34" s="22" t="s">
        <v>24</v>
      </c>
      <c r="C34" s="41">
        <f>C8-D8</f>
        <v>0</v>
      </c>
      <c r="D34" s="83"/>
      <c r="E34" s="24"/>
    </row>
    <row r="35" spans="2:9" ht="105" x14ac:dyDescent="0.25">
      <c r="B35" s="22" t="s">
        <v>61</v>
      </c>
      <c r="C35" s="42"/>
      <c r="D35" s="83"/>
      <c r="E35" s="24"/>
    </row>
    <row r="36" spans="2:9" x14ac:dyDescent="0.25">
      <c r="E36" s="25"/>
    </row>
    <row r="37" spans="2:9" ht="67.5" customHeight="1" x14ac:dyDescent="0.25">
      <c r="B37" s="102" t="s">
        <v>75</v>
      </c>
      <c r="C37" s="102"/>
      <c r="D37" s="102"/>
      <c r="E37" s="25"/>
    </row>
    <row r="38" spans="2:9" ht="45" x14ac:dyDescent="0.25">
      <c r="B38" s="38" t="s">
        <v>25</v>
      </c>
      <c r="C38" s="7" t="s">
        <v>16</v>
      </c>
      <c r="D38" s="8" t="s">
        <v>17</v>
      </c>
    </row>
    <row r="39" spans="2:9" ht="45" x14ac:dyDescent="0.25">
      <c r="B39" s="19" t="s">
        <v>26</v>
      </c>
      <c r="C39" s="35">
        <f>IF(C34&gt;C35,IF((C34*2)&gt;(C31/2),C31/2,C34*2),IF((C35*2)&gt;(C31/2),C31/2,C35*2))</f>
        <v>0</v>
      </c>
      <c r="D39" s="40">
        <f>IF(C34&gt;C35,IF((C34*2)&gt;(D31/2),D31/2,C34*2),IF((C35*2)&gt;(D31/2),D31/2,C35*2))</f>
        <v>0</v>
      </c>
    </row>
    <row r="40" spans="2:9" ht="45" x14ac:dyDescent="0.25">
      <c r="B40" s="19" t="s">
        <v>27</v>
      </c>
      <c r="C40" s="35">
        <f>C31-C39</f>
        <v>0</v>
      </c>
      <c r="D40" s="40">
        <f>D31-D39</f>
        <v>0</v>
      </c>
    </row>
    <row r="41" spans="2:9" ht="45.75" thickBot="1" x14ac:dyDescent="0.3">
      <c r="B41" s="18" t="s">
        <v>28</v>
      </c>
      <c r="C41" s="43">
        <f>IF(C34&lt;C35,IF((C34*2)&gt;(C40/2),C40/2,C34*2),IF((C35*2)&gt;(C40/2),C40/2,C35*2))</f>
        <v>0</v>
      </c>
      <c r="D41" s="44">
        <f>IF(C34&lt;C35,IF((C34*2)&gt;(D40/2),D40/2,C34*2),IF((C35*2)&gt;(D40/2),D40/2,C35*2))</f>
        <v>0</v>
      </c>
    </row>
    <row r="42" spans="2:9" ht="57" thickBot="1" x14ac:dyDescent="0.3">
      <c r="B42" s="26" t="s">
        <v>76</v>
      </c>
      <c r="C42" s="30">
        <f>_xlfn.CEILING.MATH(C40-C41,0.5)</f>
        <v>0</v>
      </c>
      <c r="D42" s="31">
        <f>_xlfn.CEILING.MATH(D40-D41,0.5)</f>
        <v>0</v>
      </c>
    </row>
    <row r="43" spans="2:9" ht="18.75" x14ac:dyDescent="0.25">
      <c r="B43" s="32"/>
    </row>
    <row r="44" spans="2:9" ht="43.5" customHeight="1" x14ac:dyDescent="0.25">
      <c r="B44" s="102" t="s">
        <v>66</v>
      </c>
      <c r="C44" s="102"/>
      <c r="D44" s="102"/>
      <c r="E44" s="102"/>
    </row>
    <row r="45" spans="2:9" ht="30" x14ac:dyDescent="0.25">
      <c r="B45" s="28" t="s">
        <v>29</v>
      </c>
      <c r="C45" s="29" t="s">
        <v>30</v>
      </c>
      <c r="D45" s="29" t="s">
        <v>31</v>
      </c>
      <c r="E45" s="28" t="s">
        <v>32</v>
      </c>
    </row>
    <row r="46" spans="2:9" x14ac:dyDescent="0.25">
      <c r="B46" s="19" t="s">
        <v>33</v>
      </c>
      <c r="C46" s="23">
        <v>2.5</v>
      </c>
      <c r="D46" s="66"/>
      <c r="E46" s="27">
        <f>C46*D46</f>
        <v>0</v>
      </c>
    </row>
    <row r="47" spans="2:9" x14ac:dyDescent="0.25">
      <c r="B47" s="19" t="s">
        <v>34</v>
      </c>
      <c r="C47" s="23">
        <v>2.5</v>
      </c>
      <c r="D47" s="66"/>
      <c r="E47" s="27">
        <f t="shared" ref="E47" si="0">C47*D47</f>
        <v>0</v>
      </c>
    </row>
    <row r="48" spans="2:9" ht="72.75" customHeight="1" x14ac:dyDescent="0.25">
      <c r="B48" s="19" t="s">
        <v>62</v>
      </c>
      <c r="C48" s="66"/>
      <c r="D48" s="67"/>
      <c r="E48" s="27">
        <f>C48*D48</f>
        <v>0</v>
      </c>
      <c r="F48" s="100" t="str">
        <f>IF(E48&gt;(E49*0.15), "Ornamental trees may not count for more than 15% of the required replacement inches, please decrease the amount of ornamental trees you have included in this table", "-")</f>
        <v>-</v>
      </c>
      <c r="G48" s="100"/>
      <c r="H48" s="100"/>
      <c r="I48" s="100"/>
    </row>
    <row r="49" spans="4:12" ht="30" x14ac:dyDescent="0.25">
      <c r="D49" s="19" t="s">
        <v>35</v>
      </c>
      <c r="E49" s="23">
        <f>SUM(E46:E48)</f>
        <v>0</v>
      </c>
      <c r="F49" s="101" t="str">
        <f>IF(E49&gt;C42, "You have met the required tree replacement for the 40% removal threshold.", "You have not met the required tree replacement for the 40% removal threshold.")</f>
        <v>You have not met the required tree replacement for the 40% removal threshold.</v>
      </c>
      <c r="G49" s="101"/>
      <c r="H49" s="101"/>
      <c r="I49" s="101"/>
      <c r="J49" s="97" t="str">
        <f>IF(E49&gt;D42, "You have met the required tree replacement for the 70% removal threshold.", "You have not met the required tree replacement for the 70% removal threshold.")</f>
        <v>You have not met the required tree replacement for the 70% removal threshold.</v>
      </c>
      <c r="K49" s="97"/>
      <c r="L49" s="97"/>
    </row>
  </sheetData>
  <sheetProtection algorithmName="SHA-512" hashValue="jFMzKD14W7rt9aFvbW0ZDc/FeoRU8KOc6cZmPMkIFyWS8bqg+kf8M+ZXf4/7YaRXm3kEqkDPqkqM9Ic+NTzR5A==" saltValue="MLWq1l6xyMlwqFy8JLpSyQ==" spinCount="100000" sheet="1" objects="1" scenarios="1"/>
  <mergeCells count="7">
    <mergeCell ref="J49:L49"/>
    <mergeCell ref="B1:D2"/>
    <mergeCell ref="F48:I48"/>
    <mergeCell ref="F49:I49"/>
    <mergeCell ref="B44:E44"/>
    <mergeCell ref="B16:D16"/>
    <mergeCell ref="B37:D37"/>
  </mergeCells>
  <pageMargins left="0.7" right="0.7" top="0.75" bottom="0.75" header="0.3" footer="0.3"/>
  <pageSetup orientation="portrait" horizontalDpi="300" verticalDpi="300" r:id="rId1"/>
  <headerFooter>
    <oddHeader>&amp;CTree Preservation Plan
Removal Threshold and Required Replacement Calculations</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346A9-8CC6-4779-AAE0-D78D2A51AE11}">
  <dimension ref="A1:M55"/>
  <sheetViews>
    <sheetView workbookViewId="0">
      <selection activeCell="C13" sqref="C13:E13"/>
    </sheetView>
  </sheetViews>
  <sheetFormatPr defaultRowHeight="15" x14ac:dyDescent="0.25"/>
  <cols>
    <col min="1" max="1" width="13.42578125" customWidth="1"/>
    <col min="4" max="6" width="12.7109375" customWidth="1"/>
    <col min="7" max="7" width="11.140625" customWidth="1"/>
  </cols>
  <sheetData>
    <row r="1" spans="1:13" x14ac:dyDescent="0.25">
      <c r="L1" s="50" t="s">
        <v>77</v>
      </c>
      <c r="M1" s="48"/>
    </row>
    <row r="2" spans="1:13" ht="18.75" x14ac:dyDescent="0.3">
      <c r="B2" s="49" t="s">
        <v>36</v>
      </c>
    </row>
    <row r="3" spans="1:13" x14ac:dyDescent="0.25">
      <c r="B3" t="s">
        <v>37</v>
      </c>
    </row>
    <row r="6" spans="1:13" x14ac:dyDescent="0.25">
      <c r="A6" s="50" t="s">
        <v>65</v>
      </c>
    </row>
    <row r="8" spans="1:13" ht="15" customHeight="1" x14ac:dyDescent="0.25">
      <c r="A8" s="105" t="s">
        <v>38</v>
      </c>
      <c r="B8" s="106"/>
      <c r="C8" s="110"/>
      <c r="D8" s="110"/>
      <c r="E8" s="110"/>
    </row>
    <row r="9" spans="1:13" ht="15" customHeight="1" x14ac:dyDescent="0.25">
      <c r="A9" s="105" t="s">
        <v>39</v>
      </c>
      <c r="B9" s="106"/>
      <c r="C9" s="110"/>
      <c r="D9" s="110"/>
      <c r="E9" s="110"/>
    </row>
    <row r="10" spans="1:13" ht="15" customHeight="1" x14ac:dyDescent="0.25">
      <c r="A10" s="107" t="s">
        <v>40</v>
      </c>
      <c r="B10" s="108"/>
      <c r="C10" s="110"/>
      <c r="D10" s="110"/>
      <c r="E10" s="110"/>
    </row>
    <row r="11" spans="1:13" ht="15" customHeight="1" x14ac:dyDescent="0.25">
      <c r="A11" s="107" t="s">
        <v>41</v>
      </c>
      <c r="B11" s="108"/>
      <c r="C11" s="110"/>
      <c r="D11" s="110"/>
      <c r="E11" s="110"/>
    </row>
    <row r="12" spans="1:13" ht="15" customHeight="1" x14ac:dyDescent="0.25">
      <c r="A12" s="105" t="s">
        <v>42</v>
      </c>
      <c r="B12" s="106"/>
      <c r="C12" s="110"/>
      <c r="D12" s="110"/>
      <c r="E12" s="110"/>
      <c r="G12" s="51"/>
    </row>
    <row r="13" spans="1:13" ht="15" customHeight="1" x14ac:dyDescent="0.25">
      <c r="A13" s="105" t="s">
        <v>43</v>
      </c>
      <c r="B13" s="106"/>
      <c r="C13" s="110"/>
      <c r="D13" s="110"/>
      <c r="E13" s="110"/>
    </row>
    <row r="14" spans="1:13" ht="15" customHeight="1" x14ac:dyDescent="0.25">
      <c r="A14" s="52"/>
    </row>
    <row r="16" spans="1:13" x14ac:dyDescent="0.25">
      <c r="A16" s="53" t="s">
        <v>44</v>
      </c>
      <c r="B16" s="54"/>
      <c r="C16" s="54"/>
      <c r="D16" s="54"/>
      <c r="E16" s="54"/>
      <c r="F16" s="55"/>
    </row>
    <row r="17" spans="1:10" x14ac:dyDescent="0.25">
      <c r="A17" s="56"/>
      <c r="B17" s="57"/>
      <c r="C17" s="57"/>
      <c r="D17" s="57"/>
      <c r="E17" s="57"/>
      <c r="F17" s="58"/>
    </row>
    <row r="18" spans="1:10" x14ac:dyDescent="0.25">
      <c r="A18" s="56"/>
      <c r="B18" s="57"/>
      <c r="C18" s="57"/>
      <c r="D18" s="57"/>
      <c r="E18" s="57"/>
      <c r="F18" s="58"/>
    </row>
    <row r="19" spans="1:10" x14ac:dyDescent="0.25">
      <c r="A19" s="59"/>
      <c r="B19" s="60"/>
      <c r="C19" s="60"/>
      <c r="D19" s="60"/>
      <c r="E19" s="60"/>
      <c r="F19" s="61"/>
    </row>
    <row r="20" spans="1:10" x14ac:dyDescent="0.25">
      <c r="A20" s="62"/>
    </row>
    <row r="21" spans="1:10" x14ac:dyDescent="0.25">
      <c r="A21" s="62"/>
    </row>
    <row r="22" spans="1:10" s="51" customFormat="1" ht="20.100000000000001" customHeight="1" x14ac:dyDescent="0.25">
      <c r="A22" s="63">
        <f>'Fill for calculations'!C9</f>
        <v>0</v>
      </c>
      <c r="B22" s="111" t="s">
        <v>59</v>
      </c>
      <c r="C22" s="112"/>
      <c r="D22" s="112"/>
      <c r="E22" s="112"/>
      <c r="F22" s="112"/>
      <c r="G22" s="112"/>
    </row>
    <row r="23" spans="1:10" x14ac:dyDescent="0.25">
      <c r="A23" s="21"/>
      <c r="B23" s="50" t="str">
        <f>"Common: "&amp;'Fill for calculations'!C5&amp;"    Conifer: "&amp;'Fill for calculations'!C6&amp;"    Hardwood Deciduous: "&amp;'Fill for calculations'!C7&amp;"    Heritage: "&amp;'Fill for calculations'!C8</f>
        <v xml:space="preserve">Common:     Conifer:     Hardwood Deciduous:     Heritage: </v>
      </c>
    </row>
    <row r="24" spans="1:10" x14ac:dyDescent="0.25">
      <c r="A24" s="21"/>
    </row>
    <row r="25" spans="1:10" s="51" customFormat="1" ht="20.100000000000001" customHeight="1" x14ac:dyDescent="0.25">
      <c r="A25" s="63">
        <f>IF(AND(Sheet1!C7=40,Sheet1!C8=70),0,IF(Sheet1!C7=40,'Fill for calculations'!C13,IF(Sheet1!C8=70,'Fill for calculations'!C14,0)))</f>
        <v>0</v>
      </c>
      <c r="B25" s="112" t="s">
        <v>47</v>
      </c>
      <c r="C25" s="112"/>
      <c r="D25" s="112"/>
      <c r="E25" s="112"/>
      <c r="F25" s="112"/>
      <c r="G25" s="112"/>
    </row>
    <row r="26" spans="1:10" ht="15" customHeight="1" x14ac:dyDescent="0.25">
      <c r="A26" s="21"/>
      <c r="B26" s="98" t="s">
        <v>50</v>
      </c>
      <c r="C26" s="98"/>
      <c r="D26" s="98"/>
      <c r="E26" s="98"/>
      <c r="F26" s="98"/>
      <c r="G26" s="98"/>
      <c r="H26" s="45"/>
      <c r="I26" s="45"/>
      <c r="J26" s="45"/>
    </row>
    <row r="27" spans="1:10" x14ac:dyDescent="0.25">
      <c r="A27" s="21"/>
      <c r="B27" s="98"/>
      <c r="C27" s="98"/>
      <c r="D27" s="98"/>
      <c r="E27" s="98"/>
      <c r="F27" s="98"/>
      <c r="G27" s="98"/>
      <c r="H27" s="45"/>
      <c r="I27" s="45"/>
      <c r="J27" s="45"/>
    </row>
    <row r="28" spans="1:10" x14ac:dyDescent="0.25">
      <c r="A28" s="21"/>
      <c r="B28" s="45"/>
      <c r="G28" s="45"/>
      <c r="H28" s="45"/>
      <c r="I28" s="45"/>
      <c r="J28" s="45"/>
    </row>
    <row r="29" spans="1:10" s="51" customFormat="1" ht="20.100000000000001" customHeight="1" x14ac:dyDescent="0.25">
      <c r="A29" s="63">
        <f>'Fill for calculations'!D9</f>
        <v>0</v>
      </c>
      <c r="B29" s="112" t="s">
        <v>4</v>
      </c>
      <c r="C29" s="112"/>
      <c r="D29" s="112"/>
      <c r="E29" s="112"/>
      <c r="F29" s="112"/>
      <c r="G29" s="112"/>
    </row>
    <row r="30" spans="1:10" x14ac:dyDescent="0.25">
      <c r="A30" s="21"/>
      <c r="B30" s="50" t="str">
        <f>"Common: "&amp;'Fill for calculations'!D5&amp;"    Conifer: "&amp;'Fill for calculations'!D6&amp;"    Hardwood Deciduous: "&amp;'Fill for calculations'!D7&amp;"    Heritage: "&amp;'Fill for calculations'!D8</f>
        <v xml:space="preserve">Common:     Conifer:     Hardwood Deciduous:     Heritage: </v>
      </c>
    </row>
    <row r="31" spans="1:10" x14ac:dyDescent="0.25">
      <c r="A31" s="21"/>
    </row>
    <row r="32" spans="1:10" s="51" customFormat="1" ht="20.100000000000001" customHeight="1" x14ac:dyDescent="0.25">
      <c r="A32" s="63">
        <f>IF(AND(Sheet1!C7=40,Sheet1!C8=70),0,IF(Sheet1!C7=40,'Fill for calculations'!C39+'Fill for calculations'!C41,IF(Sheet1!C8=70,'Fill for calculations'!D39+'Fill for calculations'!D41,0)))</f>
        <v>0</v>
      </c>
      <c r="B32" s="112" t="s">
        <v>48</v>
      </c>
      <c r="C32" s="112"/>
      <c r="D32" s="112"/>
      <c r="E32" s="112"/>
      <c r="F32" s="112"/>
      <c r="G32" s="112"/>
    </row>
    <row r="33" spans="1:7" x14ac:dyDescent="0.25">
      <c r="A33" s="21"/>
      <c r="B33" s="50" t="str">
        <f>"Heritage inches preserved: "&amp;'Fill for calculations'!C34&amp;"    Significant Woodland inches preserved: "&amp;'Fill for calculations'!C35</f>
        <v xml:space="preserve">Heritage inches preserved: 0    Significant Woodland inches preserved: </v>
      </c>
    </row>
    <row r="34" spans="1:7" x14ac:dyDescent="0.25">
      <c r="A34" s="21"/>
    </row>
    <row r="35" spans="1:7" s="51" customFormat="1" ht="20.100000000000001" customHeight="1" x14ac:dyDescent="0.25">
      <c r="A35" s="63">
        <f>IF(AND(Sheet1!C7=40,Sheet1!C8=70),0,IF(Sheet1!C7=40,'Fill for calculations'!C42,IF(Sheet1!C8=70,'Fill for calculations'!D42,0)))</f>
        <v>0</v>
      </c>
      <c r="B35" s="112" t="s">
        <v>60</v>
      </c>
      <c r="C35" s="112"/>
      <c r="D35" s="112"/>
      <c r="E35" s="112"/>
      <c r="F35" s="112"/>
      <c r="G35" s="112"/>
    </row>
    <row r="36" spans="1:7" x14ac:dyDescent="0.25">
      <c r="A36" s="21"/>
    </row>
    <row r="37" spans="1:7" x14ac:dyDescent="0.25">
      <c r="A37" s="21"/>
    </row>
    <row r="38" spans="1:7" s="51" customFormat="1" ht="20.100000000000001" customHeight="1" x14ac:dyDescent="0.25">
      <c r="A38" s="64">
        <f>'Fill for calculations'!E49</f>
        <v>0</v>
      </c>
      <c r="B38" s="112" t="s">
        <v>57</v>
      </c>
      <c r="C38" s="112"/>
      <c r="D38" s="112"/>
      <c r="E38" s="112"/>
      <c r="F38" s="112"/>
      <c r="G38" s="112"/>
    </row>
    <row r="39" spans="1:7" x14ac:dyDescent="0.25">
      <c r="A39" s="62"/>
      <c r="B39" s="104" t="s">
        <v>54</v>
      </c>
      <c r="C39" s="104"/>
      <c r="D39" s="65" t="s">
        <v>55</v>
      </c>
      <c r="E39" s="65" t="s">
        <v>58</v>
      </c>
      <c r="F39" s="65" t="s">
        <v>56</v>
      </c>
    </row>
    <row r="40" spans="1:7" x14ac:dyDescent="0.25">
      <c r="A40" s="62"/>
      <c r="B40" s="109" t="s">
        <v>51</v>
      </c>
      <c r="C40" s="109"/>
      <c r="D40" s="23">
        <f>'Fill for calculations'!D46</f>
        <v>0</v>
      </c>
      <c r="E40" s="23">
        <v>2.5</v>
      </c>
      <c r="F40" s="23">
        <f>'Fill for calculations'!E46</f>
        <v>0</v>
      </c>
    </row>
    <row r="41" spans="1:7" x14ac:dyDescent="0.25">
      <c r="A41" s="62"/>
      <c r="B41" s="109" t="s">
        <v>52</v>
      </c>
      <c r="C41" s="109"/>
      <c r="D41" s="23">
        <f>'Fill for calculations'!D47</f>
        <v>0</v>
      </c>
      <c r="E41" s="23">
        <v>2.5</v>
      </c>
      <c r="F41" s="23">
        <f>'Fill for calculations'!E47</f>
        <v>0</v>
      </c>
    </row>
    <row r="42" spans="1:7" x14ac:dyDescent="0.25">
      <c r="A42" s="62"/>
      <c r="B42" s="109" t="s">
        <v>53</v>
      </c>
      <c r="C42" s="109"/>
      <c r="D42" s="23">
        <f>'Fill for calculations'!D48</f>
        <v>0</v>
      </c>
      <c r="E42" s="23">
        <f>'Fill for calculations'!C48</f>
        <v>0</v>
      </c>
      <c r="F42" s="23">
        <f>'Fill for calculations'!E48</f>
        <v>0</v>
      </c>
    </row>
    <row r="43" spans="1:7" x14ac:dyDescent="0.25">
      <c r="A43" s="62"/>
    </row>
    <row r="45" spans="1:7" x14ac:dyDescent="0.25">
      <c r="A45" t="s">
        <v>49</v>
      </c>
    </row>
    <row r="46" spans="1:7" x14ac:dyDescent="0.25">
      <c r="A46" s="89" t="s">
        <v>126</v>
      </c>
    </row>
    <row r="55" spans="13:13" x14ac:dyDescent="0.25">
      <c r="M55" s="48"/>
    </row>
  </sheetData>
  <sheetProtection algorithmName="SHA-512" hashValue="h6hFTkBdSHbb/xb31Qvn1F2GDFdpkPvPdAnJfw/O3PZqN8KdPAbOFJowvDu7iAdWv9Z1NUSICHU3IwxLBygmYA==" saltValue="ryU/T73Y1UDtzkB2bpCFig==" spinCount="100000" sheet="1" selectLockedCells="1"/>
  <mergeCells count="23">
    <mergeCell ref="B40:C40"/>
    <mergeCell ref="B41:C41"/>
    <mergeCell ref="B42:C42"/>
    <mergeCell ref="C8:E8"/>
    <mergeCell ref="C9:E9"/>
    <mergeCell ref="C10:E10"/>
    <mergeCell ref="C11:E11"/>
    <mergeCell ref="C12:E12"/>
    <mergeCell ref="C13:E13"/>
    <mergeCell ref="B22:G22"/>
    <mergeCell ref="B25:G25"/>
    <mergeCell ref="B26:G27"/>
    <mergeCell ref="B29:G29"/>
    <mergeCell ref="B32:G32"/>
    <mergeCell ref="B35:G35"/>
    <mergeCell ref="B38:G38"/>
    <mergeCell ref="B39:C39"/>
    <mergeCell ref="A13:B13"/>
    <mergeCell ref="A8:B8"/>
    <mergeCell ref="A9:B9"/>
    <mergeCell ref="A10:B10"/>
    <mergeCell ref="A11:B11"/>
    <mergeCell ref="A12:B12"/>
  </mergeCells>
  <pageMargins left="0.7" right="0.7" top="0.75" bottom="0.75" header="0.3" footer="0.3"/>
  <pageSetup orientation="portrait" blackAndWhite="1"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locked="0" defaultSize="0" autoFill="0" autoLine="0" autoPict="0">
                <anchor moveWithCells="1">
                  <from>
                    <xdr:col>0</xdr:col>
                    <xdr:colOff>152400</xdr:colOff>
                    <xdr:row>15</xdr:row>
                    <xdr:rowOff>123825</xdr:rowOff>
                  </from>
                  <to>
                    <xdr:col>5</xdr:col>
                    <xdr:colOff>514350</xdr:colOff>
                    <xdr:row>17</xdr:row>
                    <xdr:rowOff>123825</xdr:rowOff>
                  </to>
                </anchor>
              </controlPr>
            </control>
          </mc:Choice>
        </mc:AlternateContent>
        <mc:AlternateContent xmlns:mc="http://schemas.openxmlformats.org/markup-compatibility/2006">
          <mc:Choice Requires="x14">
            <control shapeId="4100" r:id="rId5" name="Check Box 4">
              <controlPr locked="0" defaultSize="0" autoFill="0" autoLine="0" autoPict="0">
                <anchor moveWithCells="1">
                  <from>
                    <xdr:col>0</xdr:col>
                    <xdr:colOff>161925</xdr:colOff>
                    <xdr:row>17</xdr:row>
                    <xdr:rowOff>76200</xdr:rowOff>
                  </from>
                  <to>
                    <xdr:col>5</xdr:col>
                    <xdr:colOff>552450</xdr:colOff>
                    <xdr:row>18</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7B079-225E-4513-9F5F-474704E41F2C}">
  <dimension ref="A1:J17"/>
  <sheetViews>
    <sheetView workbookViewId="0">
      <selection activeCell="E32" sqref="E32"/>
    </sheetView>
  </sheetViews>
  <sheetFormatPr defaultRowHeight="15" x14ac:dyDescent="0.25"/>
  <cols>
    <col min="1" max="1" width="21.7109375" bestFit="1" customWidth="1"/>
    <col min="2" max="2" width="10.7109375" customWidth="1"/>
    <col min="3" max="3" width="9.140625" style="33"/>
  </cols>
  <sheetData>
    <row r="1" spans="1:3" x14ac:dyDescent="0.25">
      <c r="C1"/>
    </row>
    <row r="2" spans="1:3" x14ac:dyDescent="0.25">
      <c r="C2"/>
    </row>
    <row r="3" spans="1:3" x14ac:dyDescent="0.25">
      <c r="C3"/>
    </row>
    <row r="5" spans="1:3" x14ac:dyDescent="0.25">
      <c r="A5" s="69" t="s">
        <v>64</v>
      </c>
      <c r="B5" s="69"/>
      <c r="C5" s="70"/>
    </row>
    <row r="6" spans="1:3" x14ac:dyDescent="0.25">
      <c r="A6" s="71" t="s">
        <v>63</v>
      </c>
      <c r="B6" s="71" t="s">
        <v>45</v>
      </c>
      <c r="C6" s="72" t="s">
        <v>46</v>
      </c>
    </row>
    <row r="7" spans="1:3" x14ac:dyDescent="0.25">
      <c r="A7" s="71"/>
      <c r="B7" s="73" t="b">
        <v>0</v>
      </c>
      <c r="C7" s="72" t="str">
        <f>IF(B7,40,"null")</f>
        <v>null</v>
      </c>
    </row>
    <row r="8" spans="1:3" x14ac:dyDescent="0.25">
      <c r="A8" s="71"/>
      <c r="B8" s="73" t="b">
        <v>0</v>
      </c>
      <c r="C8" s="72" t="str">
        <f>IF(B8,70,"null")</f>
        <v>null</v>
      </c>
    </row>
    <row r="17" spans="9:10" x14ac:dyDescent="0.25">
      <c r="I17" s="68"/>
      <c r="J17" s="68"/>
    </row>
  </sheetData>
  <sheetProtection algorithmName="SHA-512" hashValue="Hk4soZrF4Nzu5BtbcxSl2S89+aAqKW+t1yWuW8SEW1tGokkkgGwh4VXZn1WPz4MX3ShWMioksD6TziHTsv2dbg==" saltValue="hAPb67pDxN93g4iVQGZZtA==" spinCount="100000" sheet="1" objects="1" scenarios="1"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EC1DB-DBD3-4504-9519-937B95E90B4C}">
  <dimension ref="A1:D24"/>
  <sheetViews>
    <sheetView workbookViewId="0">
      <selection activeCell="B14" sqref="B14"/>
    </sheetView>
  </sheetViews>
  <sheetFormatPr defaultRowHeight="15" x14ac:dyDescent="0.25"/>
  <cols>
    <col min="1" max="1" width="51.28515625" customWidth="1"/>
    <col min="2" max="2" width="43.7109375" customWidth="1"/>
    <col min="3" max="3" width="32.42578125" customWidth="1"/>
    <col min="4" max="4" width="49.85546875" customWidth="1"/>
  </cols>
  <sheetData>
    <row r="1" spans="1:4" ht="18.75" x14ac:dyDescent="0.25">
      <c r="A1" s="96" t="s">
        <v>84</v>
      </c>
    </row>
    <row r="2" spans="1:4" s="95" customFormat="1" ht="46.5" customHeight="1" x14ac:dyDescent="0.25">
      <c r="A2" s="113" t="s">
        <v>125</v>
      </c>
      <c r="B2" s="113"/>
      <c r="C2" s="113"/>
      <c r="D2" s="113"/>
    </row>
    <row r="3" spans="1:4" ht="60" x14ac:dyDescent="0.25">
      <c r="A3" s="1" t="s">
        <v>81</v>
      </c>
      <c r="B3" s="1" t="s">
        <v>85</v>
      </c>
      <c r="C3" s="1" t="s">
        <v>86</v>
      </c>
      <c r="D3" s="1" t="s">
        <v>87</v>
      </c>
    </row>
    <row r="4" spans="1:4" x14ac:dyDescent="0.25">
      <c r="A4" s="90" t="s">
        <v>82</v>
      </c>
      <c r="B4" s="90" t="s">
        <v>78</v>
      </c>
      <c r="C4" s="90" t="s">
        <v>88</v>
      </c>
      <c r="D4" s="90" t="s">
        <v>89</v>
      </c>
    </row>
    <row r="5" spans="1:4" x14ac:dyDescent="0.25">
      <c r="A5" s="90" t="s">
        <v>83</v>
      </c>
      <c r="B5" s="90" t="s">
        <v>79</v>
      </c>
      <c r="C5" s="90" t="s">
        <v>90</v>
      </c>
      <c r="D5" s="90" t="s">
        <v>91</v>
      </c>
    </row>
    <row r="6" spans="1:4" x14ac:dyDescent="0.25">
      <c r="A6" s="90" t="s">
        <v>92</v>
      </c>
      <c r="B6" s="90" t="s">
        <v>93</v>
      </c>
      <c r="C6" s="90" t="s">
        <v>94</v>
      </c>
      <c r="D6" s="90" t="s">
        <v>95</v>
      </c>
    </row>
    <row r="7" spans="1:4" x14ac:dyDescent="0.25">
      <c r="A7" s="90" t="s">
        <v>96</v>
      </c>
      <c r="B7" s="90" t="s">
        <v>97</v>
      </c>
      <c r="C7" s="90" t="s">
        <v>98</v>
      </c>
      <c r="D7" s="90" t="s">
        <v>99</v>
      </c>
    </row>
    <row r="8" spans="1:4" x14ac:dyDescent="0.25">
      <c r="A8" s="90" t="s">
        <v>100</v>
      </c>
      <c r="B8" s="90" t="s">
        <v>101</v>
      </c>
      <c r="C8" s="90" t="s">
        <v>102</v>
      </c>
      <c r="D8" s="90" t="s">
        <v>103</v>
      </c>
    </row>
    <row r="9" spans="1:4" x14ac:dyDescent="0.25">
      <c r="A9" s="90" t="s">
        <v>104</v>
      </c>
      <c r="B9" s="90" t="s">
        <v>105</v>
      </c>
      <c r="C9" s="90" t="s">
        <v>106</v>
      </c>
      <c r="D9" s="90" t="s">
        <v>107</v>
      </c>
    </row>
    <row r="10" spans="1:4" x14ac:dyDescent="0.25">
      <c r="A10" s="90" t="s">
        <v>80</v>
      </c>
      <c r="B10" s="90" t="s">
        <v>108</v>
      </c>
      <c r="C10" s="90" t="s">
        <v>109</v>
      </c>
      <c r="D10" s="90" t="s">
        <v>110</v>
      </c>
    </row>
    <row r="11" spans="1:4" x14ac:dyDescent="0.25">
      <c r="A11" s="91"/>
      <c r="B11" s="90"/>
      <c r="C11" s="90" t="s">
        <v>111</v>
      </c>
      <c r="D11" s="90" t="s">
        <v>112</v>
      </c>
    </row>
    <row r="12" spans="1:4" x14ac:dyDescent="0.25">
      <c r="A12" s="90"/>
      <c r="B12" s="90"/>
      <c r="C12" s="90"/>
      <c r="D12" s="90" t="s">
        <v>113</v>
      </c>
    </row>
    <row r="13" spans="1:4" x14ac:dyDescent="0.25">
      <c r="A13" s="90"/>
      <c r="B13" s="90"/>
      <c r="C13" s="90"/>
      <c r="D13" s="90" t="s">
        <v>114</v>
      </c>
    </row>
    <row r="14" spans="1:4" x14ac:dyDescent="0.25">
      <c r="A14" s="90"/>
      <c r="B14" s="90"/>
      <c r="C14" s="90"/>
      <c r="D14" s="90" t="s">
        <v>115</v>
      </c>
    </row>
    <row r="15" spans="1:4" x14ac:dyDescent="0.25">
      <c r="A15" s="90"/>
      <c r="B15" s="90"/>
      <c r="C15" s="90"/>
      <c r="D15" s="90" t="s">
        <v>116</v>
      </c>
    </row>
    <row r="16" spans="1:4" x14ac:dyDescent="0.25">
      <c r="A16" s="90"/>
      <c r="B16" s="90"/>
      <c r="C16" s="90"/>
      <c r="D16" s="90" t="s">
        <v>117</v>
      </c>
    </row>
    <row r="17" spans="1:4" x14ac:dyDescent="0.25">
      <c r="A17" s="90"/>
      <c r="B17" s="90"/>
      <c r="C17" s="90"/>
      <c r="D17" s="90" t="s">
        <v>118</v>
      </c>
    </row>
    <row r="18" spans="1:4" x14ac:dyDescent="0.25">
      <c r="A18" s="92" t="s">
        <v>119</v>
      </c>
      <c r="B18" s="92" t="s">
        <v>119</v>
      </c>
      <c r="C18" s="90"/>
      <c r="D18" s="92" t="s">
        <v>119</v>
      </c>
    </row>
    <row r="19" spans="1:4" x14ac:dyDescent="0.25">
      <c r="A19" s="93" t="s">
        <v>120</v>
      </c>
      <c r="B19" s="93" t="s">
        <v>121</v>
      </c>
      <c r="C19" s="94"/>
      <c r="D19" s="93" t="s">
        <v>122</v>
      </c>
    </row>
    <row r="20" spans="1:4" x14ac:dyDescent="0.25">
      <c r="A20" t="s">
        <v>123</v>
      </c>
    </row>
    <row r="24" spans="1:4" x14ac:dyDescent="0.25">
      <c r="A24" s="89" t="s">
        <v>124</v>
      </c>
    </row>
  </sheetData>
  <sheetProtection algorithmName="SHA-512" hashValue="9i/YHdkbT6CSfMfSfhpng7o5SbLCcnZwVOj1bWnol4FKR4vwmYiqwP8knUVYpEIJafjp/6jtcgJzTUELo1BQyQ==" saltValue="4urhmvHAWlFe8MOF9cZkkA==" spinCount="100000" sheet="1" objects="1" scenarios="1"/>
  <mergeCells count="1">
    <mergeCell ref="A2:D2"/>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d3bdc3d-4ba7-4043-850f-065d7d8cca02">
      <Terms xmlns="http://schemas.microsoft.com/office/infopath/2007/PartnerControls"/>
    </lcf76f155ced4ddcb4097134ff3c332f>
    <TaxCatchAll xmlns="18a0908d-622d-4620-a5c5-ce4053c9f5b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9E066048DC1C4DAF4BE5896539481D" ma:contentTypeVersion="15" ma:contentTypeDescription="Create a new document." ma:contentTypeScope="" ma:versionID="1e8f986c5ecf8b6d010abc59184a5d57">
  <xsd:schema xmlns:xsd="http://www.w3.org/2001/XMLSchema" xmlns:xs="http://www.w3.org/2001/XMLSchema" xmlns:p="http://schemas.microsoft.com/office/2006/metadata/properties" xmlns:ns2="0d3bdc3d-4ba7-4043-850f-065d7d8cca02" xmlns:ns3="18a0908d-622d-4620-a5c5-ce4053c9f5bd" targetNamespace="http://schemas.microsoft.com/office/2006/metadata/properties" ma:root="true" ma:fieldsID="86646d90ef851062fe5c3dfb2a2387eb" ns2:_="" ns3:_="">
    <xsd:import namespace="0d3bdc3d-4ba7-4043-850f-065d7d8cca02"/>
    <xsd:import namespace="18a0908d-622d-4620-a5c5-ce4053c9f5b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3bdc3d-4ba7-4043-850f-065d7d8cca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6de5e18-3c29-43d0-8729-73336e984cd2"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0908d-622d-4620-a5c5-ce4053c9f5b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0f05b9-4d41-400e-bac0-859ac8a70961}" ma:internalName="TaxCatchAll" ma:showField="CatchAllData" ma:web="18a0908d-622d-4620-a5c5-ce4053c9f5b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E873EF-ACEF-4CFA-991E-BD84DADB60AA}">
  <ds:schemaRefs>
    <ds:schemaRef ds:uri="http://schemas.microsoft.com/office/2006/metadata/properties"/>
    <ds:schemaRef ds:uri="http://schemas.microsoft.com/office/infopath/2007/PartnerControls"/>
    <ds:schemaRef ds:uri="0d3bdc3d-4ba7-4043-850f-065d7d8cca02"/>
    <ds:schemaRef ds:uri="18a0908d-622d-4620-a5c5-ce4053c9f5bd"/>
  </ds:schemaRefs>
</ds:datastoreItem>
</file>

<file path=customXml/itemProps2.xml><?xml version="1.0" encoding="utf-8"?>
<ds:datastoreItem xmlns:ds="http://schemas.openxmlformats.org/officeDocument/2006/customXml" ds:itemID="{8DFE5F4B-A2D8-45A7-94F5-C5500FD1C05A}">
  <ds:schemaRefs>
    <ds:schemaRef ds:uri="http://schemas.microsoft.com/sharepoint/v3/contenttype/forms"/>
  </ds:schemaRefs>
</ds:datastoreItem>
</file>

<file path=customXml/itemProps3.xml><?xml version="1.0" encoding="utf-8"?>
<ds:datastoreItem xmlns:ds="http://schemas.openxmlformats.org/officeDocument/2006/customXml" ds:itemID="{9CD7289F-7D2E-4FD4-A72F-19AC6DCD9C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3bdc3d-4ba7-4043-850f-065d7d8cca02"/>
    <ds:schemaRef ds:uri="18a0908d-622d-4620-a5c5-ce4053c9f5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Fill for calculations</vt:lpstr>
      <vt:lpstr>Printable Report</vt:lpstr>
      <vt:lpstr>Sheet1</vt:lpstr>
      <vt:lpstr>Tree Classifications</vt:lpstr>
      <vt:lpstr>'Fill for calculations'!Print_Area</vt:lpstr>
      <vt:lpstr>'Printable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Benson, Grace</dc:creator>
  <cp:keywords/>
  <dc:description/>
  <cp:lastModifiedBy>Benson, Grace</cp:lastModifiedBy>
  <cp:revision/>
  <cp:lastPrinted>2025-09-18T15:25:55Z</cp:lastPrinted>
  <dcterms:created xsi:type="dcterms:W3CDTF">2015-06-05T18:17:20Z</dcterms:created>
  <dcterms:modified xsi:type="dcterms:W3CDTF">2026-02-26T14:21:14Z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0x010100CC9E066048DC1C4DAF4BE5896539481D</vt:lpwstr>
  </property>
  <property fmtid="{D5CDD505-2E9C-101B-9397-08002B2CF9AE}" pid="3" name="MediaServiceImageTags">
    <vt:lpwstr/>
  </property>
</Properties>
</file>